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fynn\Desktop\"/>
    </mc:Choice>
  </mc:AlternateContent>
  <xr:revisionPtr revIDLastSave="0" documentId="13_ncr:1_{46D72F68-2435-4EF0-8CE4-28CEA034EA3C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alculate Fees" sheetId="1" r:id="rId1"/>
    <sheet name="Direct Debit Form - Bank Acc" sheetId="3" r:id="rId2"/>
    <sheet name="Direct Debit Form - Credit Card" sheetId="4" r:id="rId3"/>
    <sheet name="2020 Fees" sheetId="2" state="hidden" r:id="rId4"/>
  </sheets>
  <definedNames>
    <definedName name="_xlnm.Print_Area" localSheetId="0">'Calculate Fees'!$A$1:$C$32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C6" i="1"/>
  <c r="B6" i="2" l="1"/>
  <c r="C6" i="2"/>
  <c r="D6" i="2"/>
  <c r="E6" i="2"/>
  <c r="F6" i="2"/>
  <c r="B7" i="2"/>
  <c r="C7" i="2"/>
  <c r="D7" i="2"/>
  <c r="E7" i="2"/>
  <c r="F7" i="2"/>
  <c r="B8" i="2"/>
  <c r="C8" i="2"/>
  <c r="D8" i="2"/>
  <c r="E8" i="2"/>
  <c r="F8" i="2"/>
  <c r="I10" i="2"/>
  <c r="I18" i="2"/>
  <c r="C9" i="2" l="1"/>
  <c r="C10" i="2"/>
  <c r="C11" i="2"/>
  <c r="C12" i="2"/>
  <c r="C13" i="2"/>
  <c r="C14" i="2"/>
  <c r="C15" i="2"/>
  <c r="C16" i="2"/>
  <c r="C17" i="2"/>
  <c r="D9" i="2"/>
  <c r="D10" i="2"/>
  <c r="D11" i="2"/>
  <c r="D12" i="2"/>
  <c r="D13" i="2"/>
  <c r="D14" i="2"/>
  <c r="D15" i="2"/>
  <c r="D16" i="2"/>
  <c r="D17" i="2"/>
  <c r="E9" i="2"/>
  <c r="E10" i="2"/>
  <c r="E11" i="2"/>
  <c r="E12" i="2"/>
  <c r="E13" i="2"/>
  <c r="E14" i="2"/>
  <c r="E15" i="2"/>
  <c r="E16" i="2"/>
  <c r="E17" i="2"/>
  <c r="F9" i="2"/>
  <c r="F10" i="2"/>
  <c r="F11" i="2"/>
  <c r="F12" i="2"/>
  <c r="F13" i="2"/>
  <c r="F14" i="2"/>
  <c r="F15" i="2"/>
  <c r="F16" i="2"/>
  <c r="F17" i="2"/>
  <c r="F18" i="2"/>
  <c r="E18" i="2"/>
  <c r="D18" i="2"/>
  <c r="C7" i="1"/>
  <c r="C18" i="2"/>
  <c r="B9" i="2"/>
  <c r="B10" i="2"/>
  <c r="I11" i="2"/>
  <c r="B11" i="2" s="1"/>
  <c r="I12" i="2"/>
  <c r="B12" i="2" s="1"/>
  <c r="I13" i="2"/>
  <c r="B13" i="2" s="1"/>
  <c r="I14" i="2"/>
  <c r="B14" i="2" s="1"/>
  <c r="I15" i="2"/>
  <c r="B15" i="2" s="1"/>
  <c r="I16" i="2"/>
  <c r="B16" i="2" s="1"/>
  <c r="I17" i="2"/>
  <c r="B17" i="2"/>
  <c r="B18" i="2"/>
  <c r="B16" i="1"/>
  <c r="B17" i="1" s="1"/>
  <c r="B18" i="1"/>
  <c r="C9" i="1"/>
  <c r="C8" i="1"/>
  <c r="C10" i="1" l="1"/>
  <c r="C12" i="1" l="1"/>
  <c r="C16" i="1" s="1"/>
  <c r="C17" i="1" l="1"/>
  <c r="C18" i="1"/>
</calcChain>
</file>

<file path=xl/sharedStrings.xml><?xml version="1.0" encoding="utf-8"?>
<sst xmlns="http://schemas.openxmlformats.org/spreadsheetml/2006/main" count="97" uniqueCount="65">
  <si>
    <t>Prep</t>
  </si>
  <si>
    <t>Year 2</t>
  </si>
  <si>
    <t>Year 7</t>
  </si>
  <si>
    <t>Year 1</t>
  </si>
  <si>
    <t>Year 3</t>
  </si>
  <si>
    <t>Fees Child 1</t>
  </si>
  <si>
    <t>Fees Child 2</t>
  </si>
  <si>
    <t>Fees Child 3</t>
  </si>
  <si>
    <t>Fees Child 4</t>
  </si>
  <si>
    <t>Fees Child 5</t>
  </si>
  <si>
    <t>Year Level</t>
  </si>
  <si>
    <t>Eldest child</t>
  </si>
  <si>
    <t>Sub-Total</t>
  </si>
  <si>
    <t>Weekly</t>
  </si>
  <si>
    <t>Monthly</t>
  </si>
  <si>
    <t>Quarterly</t>
  </si>
  <si>
    <t>Fortnightly</t>
  </si>
  <si>
    <t>Start Date</t>
  </si>
  <si>
    <t>End Date</t>
  </si>
  <si>
    <t>Weeks between dates</t>
  </si>
  <si>
    <t>Fortnights between dates</t>
  </si>
  <si>
    <t>Months between dates</t>
  </si>
  <si>
    <t>School Fee</t>
  </si>
  <si>
    <t>Capital Levy</t>
  </si>
  <si>
    <t>Parents &amp; Community Levy</t>
  </si>
  <si>
    <t>Resource Levy</t>
  </si>
  <si>
    <t>TOTAL</t>
  </si>
  <si>
    <t>Family Discounts</t>
  </si>
  <si>
    <t>2nd Child</t>
  </si>
  <si>
    <t>3rd Child</t>
  </si>
  <si>
    <t>4th Child</t>
  </si>
  <si>
    <t>5th Child</t>
  </si>
  <si>
    <t>Camp</t>
  </si>
  <si>
    <t>Additional Fees</t>
  </si>
  <si>
    <t>Fee4</t>
  </si>
  <si>
    <t>Fee5</t>
  </si>
  <si>
    <t>LOOKUP TABLE FOR FEE CALCULATOR</t>
  </si>
  <si>
    <t>FEE BUILDUP CALCUATIONS</t>
  </si>
  <si>
    <t>Year 12</t>
  </si>
  <si>
    <t>Year 11</t>
  </si>
  <si>
    <t>Year 10</t>
  </si>
  <si>
    <t>Year 9</t>
  </si>
  <si>
    <t>Year 8</t>
  </si>
  <si>
    <t>Year 6</t>
  </si>
  <si>
    <t>Year 5</t>
  </si>
  <si>
    <t>Year 4</t>
  </si>
  <si>
    <t>Prep Levy</t>
  </si>
  <si>
    <t>Annual Fees Payable</t>
  </si>
  <si>
    <t>%</t>
  </si>
  <si>
    <t>NOT AVAILABLE</t>
  </si>
  <si>
    <t>Payment Amounts</t>
  </si>
  <si>
    <t xml:space="preserve">Total Annual Fees </t>
  </si>
  <si>
    <t>Enter Paid Confirmation Fee:</t>
  </si>
  <si>
    <t>2020 Fee Calculator</t>
  </si>
  <si>
    <t>Click YELLOW cell &amp;
select Year Level in drop list</t>
  </si>
  <si>
    <t xml:space="preserve">Date range is adjustable &amp; will reflect new payment amounts </t>
  </si>
  <si>
    <t>PRINT DIRECT DEBIT FORM</t>
  </si>
  <si>
    <r>
      <rPr>
        <b/>
        <sz val="14"/>
        <rFont val="Calibri"/>
        <family val="2"/>
        <scheme val="minor"/>
      </rPr>
      <t xml:space="preserve"> Complete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u/>
        <sz val="14"/>
        <rFont val="Calibri"/>
        <family val="2"/>
        <scheme val="minor"/>
      </rPr>
      <t>YELLOW</t>
    </r>
    <r>
      <rPr>
        <b/>
        <sz val="14"/>
        <rFont val="Calibri"/>
        <family val="2"/>
        <scheme val="minor"/>
      </rPr>
      <t xml:space="preserve"> fields </t>
    </r>
    <r>
      <rPr>
        <b/>
        <u/>
        <sz val="14"/>
        <rFont val="Calibri"/>
        <family val="2"/>
        <scheme val="minor"/>
      </rPr>
      <t>ONLY</t>
    </r>
    <r>
      <rPr>
        <b/>
        <sz val="14"/>
        <rFont val="Calibri"/>
        <family val="2"/>
        <scheme val="minor"/>
      </rPr>
      <t xml:space="preserve"> to determine fee &amp; payment amount</t>
    </r>
  </si>
  <si>
    <t>Complete an attached Direct Debit Form</t>
  </si>
  <si>
    <r>
      <rPr>
        <sz val="11"/>
        <rFont val="Calibri"/>
        <family val="2"/>
        <scheme val="minor"/>
      </rPr>
      <t xml:space="preserve">The St Joseph's College Fee Calculator assists families to work out their annual school fees in order to establish a payment plan. Fee statements are issued at the start of every term and can be paid weekly, fortnightly, monthly, quarterly or annually.  
 </t>
    </r>
    <r>
      <rPr>
        <b/>
        <sz val="11"/>
        <rFont val="Calibri"/>
        <family val="2"/>
        <scheme val="minor"/>
      </rPr>
      <t>Please ensure that regular payments are made and that school fees are settled annually.</t>
    </r>
    <r>
      <rPr>
        <sz val="11"/>
        <rFont val="Calibri"/>
        <family val="2"/>
        <scheme val="minor"/>
      </rPr>
      <t xml:space="preserve"> 
For enquiries, email </t>
    </r>
    <r>
      <rPr>
        <u/>
        <sz val="11"/>
        <rFont val="Calibri"/>
        <family val="2"/>
        <scheme val="minor"/>
      </rPr>
      <t>scmrfinance@bne.catholic.edu.au</t>
    </r>
    <r>
      <rPr>
        <sz val="11"/>
        <rFont val="Calibri"/>
        <family val="2"/>
        <scheme val="minor"/>
      </rPr>
      <t xml:space="preserve"> or call 5670 5500.   </t>
    </r>
    <r>
      <rPr>
        <b/>
        <sz val="11"/>
        <rFont val="Calibri"/>
        <family val="2"/>
        <scheme val="minor"/>
      </rPr>
      <t xml:space="preserve">                                                                           </t>
    </r>
  </si>
  <si>
    <t>Family Fee Discount
will be applied to additional children after Eldest child</t>
  </si>
  <si>
    <r>
      <t xml:space="preserve">2nd eldest child </t>
    </r>
    <r>
      <rPr>
        <b/>
        <sz val="8"/>
        <color theme="1"/>
        <rFont val="Calibri"/>
        <family val="2"/>
        <scheme val="minor"/>
      </rPr>
      <t>(60% Disc applied)</t>
    </r>
  </si>
  <si>
    <r>
      <t xml:space="preserve">5th eldest child </t>
    </r>
    <r>
      <rPr>
        <b/>
        <sz val="8"/>
        <color theme="1"/>
        <rFont val="Calibri"/>
        <family val="2"/>
        <scheme val="minor"/>
      </rPr>
      <t>(100% Disc applied)</t>
    </r>
  </si>
  <si>
    <r>
      <t xml:space="preserve">4th eldest child </t>
    </r>
    <r>
      <rPr>
        <b/>
        <sz val="8"/>
        <color theme="1"/>
        <rFont val="Calibri"/>
        <family val="2"/>
        <scheme val="minor"/>
      </rPr>
      <t>(80% Disc applied)</t>
    </r>
  </si>
  <si>
    <r>
      <t xml:space="preserve">3rd eldest child </t>
    </r>
    <r>
      <rPr>
        <b/>
        <sz val="8"/>
        <color theme="1"/>
        <rFont val="Calibri"/>
        <family val="2"/>
        <scheme val="minor"/>
      </rPr>
      <t>(70% Disc applied)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</si>
</sst>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5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CC99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3" borderId="6" applyNumberFormat="0" applyAlignment="0" applyProtection="0"/>
  </cellStyleXfs>
  <cellXfs count="70">
    <xf numFmtId="0" fontId="0" fillId="0" borderId="0" xfId="0"/>
    <xf numFmtId="0" fontId="6" fillId="0" borderId="0" xfId="0" applyFont="1" applyProtection="1"/>
    <xf numFmtId="0" fontId="6" fillId="0" borderId="0" xfId="0" applyFont="1" applyAlignment="1" applyProtection="1">
      <alignment horizontal="center"/>
    </xf>
    <xf numFmtId="164" fontId="9" fillId="5" borderId="0" xfId="0" applyNumberFormat="1" applyFont="1" applyFill="1" applyAlignment="1" applyProtection="1">
      <alignment horizontal="center"/>
    </xf>
    <xf numFmtId="164" fontId="9" fillId="5" borderId="2" xfId="0" applyNumberFormat="1" applyFont="1" applyFill="1" applyBorder="1" applyAlignment="1" applyProtection="1">
      <alignment horizontal="center"/>
    </xf>
    <xf numFmtId="44" fontId="9" fillId="4" borderId="1" xfId="0" applyNumberFormat="1" applyFont="1" applyFill="1" applyBorder="1" applyAlignment="1" applyProtection="1">
      <alignment horizontal="center"/>
    </xf>
    <xf numFmtId="0" fontId="0" fillId="0" borderId="0" xfId="0" applyProtection="1"/>
    <xf numFmtId="0" fontId="9" fillId="7" borderId="1" xfId="0" applyFont="1" applyFill="1" applyBorder="1" applyAlignment="1">
      <alignment horizontal="center"/>
    </xf>
    <xf numFmtId="0" fontId="9" fillId="7" borderId="1" xfId="0" applyFont="1" applyFill="1" applyBorder="1"/>
    <xf numFmtId="43" fontId="1" fillId="0" borderId="0" xfId="2" applyFont="1" applyProtection="1"/>
    <xf numFmtId="0" fontId="5" fillId="6" borderId="2" xfId="0" applyFont="1" applyFill="1" applyBorder="1" applyProtection="1"/>
    <xf numFmtId="0" fontId="0" fillId="6" borderId="3" xfId="0" applyFill="1" applyBorder="1" applyProtection="1"/>
    <xf numFmtId="0" fontId="0" fillId="6" borderId="5" xfId="0" applyFill="1" applyBorder="1" applyProtection="1"/>
    <xf numFmtId="0" fontId="2" fillId="2" borderId="0" xfId="1" applyProtection="1"/>
    <xf numFmtId="0" fontId="2" fillId="8" borderId="0" xfId="1" applyFill="1" applyProtection="1"/>
    <xf numFmtId="43" fontId="4" fillId="3" borderId="6" xfId="4" applyNumberFormat="1" applyProtection="1"/>
    <xf numFmtId="0" fontId="3" fillId="9" borderId="7" xfId="0" applyFont="1" applyFill="1" applyBorder="1"/>
    <xf numFmtId="0" fontId="0" fillId="10" borderId="7" xfId="0" applyFont="1" applyFill="1" applyBorder="1"/>
    <xf numFmtId="0" fontId="0" fillId="0" borderId="7" xfId="0" applyFont="1" applyBorder="1"/>
    <xf numFmtId="43" fontId="5" fillId="11" borderId="7" xfId="2" applyNumberFormat="1" applyFont="1" applyFill="1" applyBorder="1"/>
    <xf numFmtId="43" fontId="5" fillId="5" borderId="7" xfId="2" applyNumberFormat="1" applyFont="1" applyFill="1" applyBorder="1"/>
    <xf numFmtId="0" fontId="9" fillId="6" borderId="1" xfId="0" applyFont="1" applyFill="1" applyBorder="1"/>
    <xf numFmtId="10" fontId="9" fillId="0" borderId="1" xfId="0" applyNumberFormat="1" applyFont="1" applyBorder="1"/>
    <xf numFmtId="43" fontId="1" fillId="0" borderId="8" xfId="2" applyFont="1" applyBorder="1" applyProtection="1"/>
    <xf numFmtId="0" fontId="9" fillId="6" borderId="1" xfId="0" applyFont="1" applyFill="1" applyBorder="1" applyAlignment="1">
      <alignment horizontal="center"/>
    </xf>
    <xf numFmtId="0" fontId="0" fillId="10" borderId="7" xfId="0" applyFont="1" applyFill="1" applyBorder="1" applyProtection="1"/>
    <xf numFmtId="0" fontId="0" fillId="0" borderId="7" xfId="0" applyFont="1" applyBorder="1" applyProtection="1"/>
    <xf numFmtId="43" fontId="5" fillId="11" borderId="7" xfId="2" applyNumberFormat="1" applyFont="1" applyFill="1" applyBorder="1" applyProtection="1"/>
    <xf numFmtId="43" fontId="5" fillId="5" borderId="7" xfId="2" applyNumberFormat="1" applyFont="1" applyFill="1" applyBorder="1" applyProtection="1"/>
    <xf numFmtId="0" fontId="10" fillId="5" borderId="4" xfId="0" applyFont="1" applyFill="1" applyBorder="1" applyAlignment="1" applyProtection="1">
      <alignment horizontal="center" vertical="center" wrapText="1"/>
    </xf>
    <xf numFmtId="0" fontId="9" fillId="5" borderId="4" xfId="0" applyFont="1" applyFill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 wrapText="1"/>
    </xf>
    <xf numFmtId="14" fontId="9" fillId="0" borderId="1" xfId="0" applyNumberFormat="1" applyFont="1" applyFill="1" applyBorder="1" applyAlignment="1" applyProtection="1">
      <alignment horizontal="center"/>
      <protection locked="0"/>
    </xf>
    <xf numFmtId="0" fontId="9" fillId="15" borderId="1" xfId="0" applyFont="1" applyFill="1" applyBorder="1" applyAlignment="1" applyProtection="1">
      <alignment horizontal="right" vertical="center"/>
    </xf>
    <xf numFmtId="44" fontId="8" fillId="15" borderId="1" xfId="3" applyFont="1" applyFill="1" applyBorder="1" applyAlignment="1" applyProtection="1">
      <alignment horizontal="center" vertical="center"/>
    </xf>
    <xf numFmtId="44" fontId="8" fillId="12" borderId="1" xfId="3" applyFont="1" applyFill="1" applyBorder="1" applyAlignment="1" applyProtection="1">
      <alignment horizontal="center" vertical="center"/>
      <protection locked="0"/>
    </xf>
    <xf numFmtId="0" fontId="9" fillId="5" borderId="1" xfId="0" applyFont="1" applyFill="1" applyBorder="1" applyAlignment="1" applyProtection="1">
      <alignment vertical="center"/>
    </xf>
    <xf numFmtId="0" fontId="8" fillId="12" borderId="1" xfId="0" applyFont="1" applyFill="1" applyBorder="1" applyAlignment="1" applyProtection="1">
      <alignment horizontal="center" vertical="center"/>
      <protection locked="0"/>
    </xf>
    <xf numFmtId="44" fontId="8" fillId="0" borderId="1" xfId="3" applyFont="1" applyBorder="1" applyAlignment="1" applyProtection="1">
      <alignment horizontal="center" vertical="center"/>
    </xf>
    <xf numFmtId="44" fontId="21" fillId="4" borderId="1" xfId="0" applyNumberFormat="1" applyFont="1" applyFill="1" applyBorder="1" applyAlignment="1" applyProtection="1">
      <alignment horizontal="center" vertical="center"/>
    </xf>
    <xf numFmtId="164" fontId="9" fillId="5" borderId="10" xfId="0" applyNumberFormat="1" applyFont="1" applyFill="1" applyBorder="1" applyAlignment="1" applyProtection="1">
      <alignment horizontal="center"/>
    </xf>
    <xf numFmtId="44" fontId="9" fillId="4" borderId="9" xfId="0" applyNumberFormat="1" applyFont="1" applyFill="1" applyBorder="1" applyAlignment="1" applyProtection="1">
      <alignment horizontal="center"/>
    </xf>
    <xf numFmtId="0" fontId="9" fillId="16" borderId="1" xfId="0" applyFont="1" applyFill="1" applyBorder="1" applyAlignment="1" applyProtection="1">
      <alignment horizontal="right"/>
    </xf>
    <xf numFmtId="0" fontId="10" fillId="5" borderId="1" xfId="0" applyFont="1" applyFill="1" applyBorder="1" applyAlignment="1" applyProtection="1">
      <alignment horizontal="left" vertical="center"/>
    </xf>
    <xf numFmtId="0" fontId="10" fillId="5" borderId="9" xfId="0" applyFont="1" applyFill="1" applyBorder="1" applyAlignment="1" applyProtection="1">
      <alignment horizontal="left" vertical="center"/>
    </xf>
    <xf numFmtId="0" fontId="0" fillId="0" borderId="0" xfId="0" applyFont="1" applyProtection="1"/>
    <xf numFmtId="14" fontId="6" fillId="0" borderId="0" xfId="0" applyNumberFormat="1" applyFont="1" applyProtection="1"/>
    <xf numFmtId="0" fontId="22" fillId="0" borderId="0" xfId="0" applyFont="1" applyProtection="1"/>
    <xf numFmtId="0" fontId="6" fillId="0" borderId="0" xfId="0" applyFont="1" applyBorder="1" applyAlignment="1" applyProtection="1">
      <alignment horizontal="center"/>
    </xf>
    <xf numFmtId="0" fontId="25" fillId="0" borderId="0" xfId="0" applyFont="1" applyBorder="1" applyProtection="1"/>
    <xf numFmtId="0" fontId="26" fillId="0" borderId="0" xfId="0" applyFont="1" applyBorder="1" applyProtection="1"/>
    <xf numFmtId="0" fontId="24" fillId="13" borderId="2" xfId="0" applyFont="1" applyFill="1" applyBorder="1" applyAlignment="1" applyProtection="1">
      <alignment horizontal="center"/>
    </xf>
    <xf numFmtId="0" fontId="24" fillId="13" borderId="3" xfId="0" applyFont="1" applyFill="1" applyBorder="1" applyAlignment="1" applyProtection="1">
      <alignment horizontal="center"/>
    </xf>
    <xf numFmtId="0" fontId="24" fillId="13" borderId="5" xfId="0" applyFont="1" applyFill="1" applyBorder="1" applyAlignment="1" applyProtection="1">
      <alignment horizontal="center"/>
    </xf>
    <xf numFmtId="0" fontId="13" fillId="12" borderId="1" xfId="0" applyFont="1" applyFill="1" applyBorder="1" applyAlignment="1" applyProtection="1">
      <alignment horizontal="center" vertical="center"/>
    </xf>
    <xf numFmtId="0" fontId="14" fillId="12" borderId="1" xfId="0" applyFont="1" applyFill="1" applyBorder="1" applyAlignment="1" applyProtection="1">
      <alignment horizontal="center" vertical="center"/>
    </xf>
    <xf numFmtId="0" fontId="17" fillId="0" borderId="9" xfId="0" applyFont="1" applyFill="1" applyBorder="1" applyAlignment="1" applyProtection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/>
    </xf>
    <xf numFmtId="14" fontId="20" fillId="14" borderId="2" xfId="0" applyNumberFormat="1" applyFont="1" applyFill="1" applyBorder="1" applyAlignment="1" applyProtection="1">
      <alignment horizontal="center" vertical="center"/>
    </xf>
    <xf numFmtId="14" fontId="20" fillId="14" borderId="3" xfId="0" applyNumberFormat="1" applyFont="1" applyFill="1" applyBorder="1" applyAlignment="1" applyProtection="1">
      <alignment horizontal="center" vertical="center"/>
    </xf>
    <xf numFmtId="14" fontId="20" fillId="14" borderId="5" xfId="0" applyNumberFormat="1" applyFont="1" applyFill="1" applyBorder="1" applyAlignment="1" applyProtection="1">
      <alignment horizontal="center" vertical="center"/>
    </xf>
    <xf numFmtId="0" fontId="20" fillId="14" borderId="2" xfId="0" applyFont="1" applyFill="1" applyBorder="1" applyAlignment="1" applyProtection="1">
      <alignment horizontal="right" vertical="center"/>
    </xf>
    <xf numFmtId="0" fontId="20" fillId="14" borderId="5" xfId="0" applyFont="1" applyFill="1" applyBorder="1" applyAlignment="1" applyProtection="1">
      <alignment horizontal="right" vertical="center"/>
    </xf>
    <xf numFmtId="0" fontId="18" fillId="0" borderId="3" xfId="0" applyFont="1" applyBorder="1" applyAlignment="1" applyProtection="1">
      <alignment horizontal="right" vertical="center"/>
    </xf>
    <xf numFmtId="0" fontId="18" fillId="0" borderId="5" xfId="0" applyFont="1" applyBorder="1" applyAlignment="1" applyProtection="1">
      <alignment horizontal="right" vertical="center"/>
    </xf>
    <xf numFmtId="0" fontId="11" fillId="0" borderId="1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0" fillId="0" borderId="5" xfId="0" applyBorder="1" applyAlignment="1" applyProtection="1">
      <alignment horizontal="center"/>
    </xf>
  </cellXfs>
  <cellStyles count="5">
    <cellStyle name="Accent2" xfId="1" builtinId="33"/>
    <cellStyle name="Comma" xfId="2" builtinId="3"/>
    <cellStyle name="Currency" xfId="3" builtinId="4"/>
    <cellStyle name="Input" xfId="4" builtinId="20"/>
    <cellStyle name="Normal" xfId="0" builtinId="0"/>
  </cellStyles>
  <dxfs count="18">
    <dxf>
      <protection locked="1" hidden="0"/>
    </dxf>
    <dxf>
      <protection locked="1" hidden="0"/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protection locked="1" hidden="0"/>
    </dxf>
    <dxf>
      <protection locked="1" hidden="0"/>
    </dxf>
    <dxf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protection locked="1" hidden="0"/>
    </dxf>
    <dxf>
      <protection locked="1" hidden="0"/>
    </dxf>
  </dxfs>
  <tableStyles count="0" defaultTableStyle="TableStyleMedium2" defaultPivotStyle="PivotStyleLight16"/>
  <colors>
    <mruColors>
      <color rgb="FFFFFF66"/>
      <color rgb="FFBCE292"/>
      <color rgb="FF5BD4FF"/>
      <color rgb="FFE16D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1266393</xdr:colOff>
      <xdr:row>20</xdr:row>
      <xdr:rowOff>12589</xdr:rowOff>
    </xdr:from>
    <xdr:to>
      <xdr:col>2</xdr:col>
      <xdr:colOff>547047</xdr:colOff>
      <xdr:row>28</xdr:row>
      <xdr:rowOff>155862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CE29C6-7403-4BB3-A225-E67BF4A7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393" y="6463612"/>
          <a:ext cx="3038699" cy="14594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94795</xdr:rowOff>
    </xdr:from>
    <xdr:to>
      <xdr:col>9</xdr:col>
      <xdr:colOff>564841</xdr:colOff>
      <xdr:row>18</xdr:row>
      <xdr:rowOff>111125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DA4E4F-40DC-4956-9E51-5D3B95E8E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6" t="1340" r="549"/>
        <a:stretch/>
      </xdr:blipFill>
      <xdr:spPr>
        <a:xfrm>
          <a:off x="0" y="285295"/>
          <a:ext cx="5851216" cy="3254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174625</xdr:rowOff>
    </xdr:from>
    <xdr:to>
      <xdr:col>9</xdr:col>
      <xdr:colOff>564151</xdr:colOff>
      <xdr:row>33</xdr:row>
      <xdr:rowOff>111125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08BD1F-467F-424B-8781-7B4354E7E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5" r="555"/>
        <a:stretch/>
      </xdr:blipFill>
      <xdr:spPr>
        <a:xfrm>
          <a:off x="0" y="3603625"/>
          <a:ext cx="5850526" cy="279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172502</xdr:rowOff>
    </xdr:from>
    <xdr:to>
      <xdr:col>9</xdr:col>
      <xdr:colOff>565789</xdr:colOff>
      <xdr:row>49</xdr:row>
      <xdr:rowOff>23812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2B7337-BBB7-4735-8035-F3DF0F97C3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94" r="294"/>
        <a:stretch/>
      </xdr:blipFill>
      <xdr:spPr>
        <a:xfrm>
          <a:off x="0" y="6459002"/>
          <a:ext cx="5852164" cy="28993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64217</xdr:rowOff>
    </xdr:from>
    <xdr:to>
      <xdr:col>9</xdr:col>
      <xdr:colOff>580860</xdr:colOff>
      <xdr:row>83</xdr:row>
      <xdr:rowOff>71701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EF852F-7B39-47D4-8A57-BD8FF35C0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17" t="518" r="495" b="753"/>
        <a:stretch/>
      </xdr:blipFill>
      <xdr:spPr>
        <a:xfrm>
          <a:off x="0" y="9970217"/>
          <a:ext cx="5867235" cy="591298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93</xdr:row>
      <xdr:rowOff>58506</xdr:rowOff>
    </xdr:from>
    <xdr:to>
      <xdr:col>9</xdr:col>
      <xdr:colOff>552451</xdr:colOff>
      <xdr:row>99</xdr:row>
      <xdr:rowOff>123335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6F8F27-15F0-4554-BEF1-C8DDAB3B3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1" y="17775006"/>
          <a:ext cx="5772150" cy="12078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7621</xdr:rowOff>
    </xdr:from>
    <xdr:to>
      <xdr:col>9</xdr:col>
      <xdr:colOff>585383</xdr:colOff>
      <xdr:row>14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D4D563-9FD1-4C47-A57D-DA53DB96F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1"/>
          <a:ext cx="5900333" cy="2649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16030</xdr:rowOff>
    </xdr:from>
    <xdr:to>
      <xdr:col>9</xdr:col>
      <xdr:colOff>579440</xdr:colOff>
      <xdr:row>31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AB7ED4-5C0F-4219-90D7-03A986F3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73530"/>
          <a:ext cx="5894390" cy="3165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139065</xdr:rowOff>
    </xdr:from>
    <xdr:to>
      <xdr:col>9</xdr:col>
      <xdr:colOff>575953</xdr:colOff>
      <xdr:row>49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6865A8-5E1F-418D-A1F5-0A7EFD89A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235065"/>
          <a:ext cx="5890903" cy="31470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5:F18" totalsRowShown="0" headerRowDxfId="17" dataDxfId="16">
  <autoFilter ref="A5:F18" xr:uid="{00000000-0009-0000-0100-000002000000}"/>
  <tableColumns count="6">
    <tableColumn id="1" xr3:uid="{00000000-0010-0000-0000-000001000000}" name="Year Level" dataDxfId="15"/>
    <tableColumn id="2" xr3:uid="{00000000-0010-0000-0000-000002000000}" name="Fees Child 1" dataDxfId="14" dataCellStyle="Comma">
      <calculatedColumnFormula>+I6</calculatedColumnFormula>
    </tableColumn>
    <tableColumn id="3" xr3:uid="{00000000-0010-0000-0000-000003000000}" name="Fees Child 2" dataDxfId="13" dataCellStyle="Comma">
      <calculatedColumnFormula>+'2020 Fees'!$J6*(1-$I$24)+SUM('2020 Fees'!$M6:$Q6)</calculatedColumnFormula>
    </tableColumn>
    <tableColumn id="4" xr3:uid="{00000000-0010-0000-0000-000004000000}" name="Fees Child 3" dataDxfId="12" dataCellStyle="Comma">
      <calculatedColumnFormula>+'2020 Fees'!$J6*(1-$I$25)+SUM('2020 Fees'!$M6:$Q6)</calculatedColumnFormula>
    </tableColumn>
    <tableColumn id="5" xr3:uid="{00000000-0010-0000-0000-000005000000}" name="Fees Child 4" dataDxfId="11" dataCellStyle="Comma">
      <calculatedColumnFormula>+'2020 Fees'!$J6*(1-$I$26)+SUM('2020 Fees'!$M6:$Q6)</calculatedColumnFormula>
    </tableColumn>
    <tableColumn id="6" xr3:uid="{00000000-0010-0000-0000-000006000000}" name="Fees Child 5" dataDxfId="10" dataCellStyle="Comma">
      <calculatedColumnFormula>+'2020 Fees'!$J6*(1-$I$27)+SUM('2020 Fees'!$M6:$Q6)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J5:Q18" totalsRowShown="0" headerRowDxfId="9" dataDxfId="8" dataCellStyle="Comma">
  <autoFilter ref="J5:Q18" xr:uid="{00000000-0009-0000-0100-000001000000}"/>
  <tableColumns count="8">
    <tableColumn id="1" xr3:uid="{00000000-0010-0000-0100-000001000000}" name="School Fee" dataDxfId="7" dataCellStyle="Comma"/>
    <tableColumn id="7" xr3:uid="{00000000-0010-0000-0100-000007000000}" name="Capital Levy" dataDxfId="6" dataCellStyle="Comma"/>
    <tableColumn id="8" xr3:uid="{00000000-0010-0000-0100-000008000000}" name="Parents &amp; Community Levy" dataDxfId="5" dataCellStyle="Comma"/>
    <tableColumn id="9" xr3:uid="{00000000-0010-0000-0100-000009000000}" name="Resource Levy" dataDxfId="4" dataCellStyle="Comma"/>
    <tableColumn id="2" xr3:uid="{00000000-0010-0000-0100-000002000000}" name="Camp" dataDxfId="3" dataCellStyle="Input"/>
    <tableColumn id="3" xr3:uid="{00000000-0010-0000-0100-000003000000}" name="Prep Levy" dataDxfId="2" dataCellStyle="Input"/>
    <tableColumn id="4" xr3:uid="{00000000-0010-0000-0100-000004000000}" name="Fee4" dataDxfId="1" dataCellStyle="Input"/>
    <tableColumn id="5" xr3:uid="{00000000-0010-0000-0100-000005000000}" name="Fee5" dataDxfId="0" dataCellStyle="Inpu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66"/>
  </sheetPr>
  <dimension ref="A1:D36"/>
  <sheetViews>
    <sheetView showGridLines="0" showRowColHeaders="0" tabSelected="1" zoomScale="110" zoomScaleNormal="110" zoomScaleSheetLayoutView="130" workbookViewId="0">
      <selection activeCell="B5" sqref="B5"/>
    </sheetView>
  </sheetViews>
  <sheetFormatPr defaultColWidth="9.28515625" defaultRowHeight="21" x14ac:dyDescent="0.35"/>
  <cols>
    <col min="1" max="1" width="28.7109375" style="1" customWidth="1"/>
    <col min="2" max="2" width="27.7109375" style="2" customWidth="1"/>
    <col min="3" max="3" width="27.42578125" style="2" customWidth="1"/>
    <col min="4" max="4" width="20.7109375" style="1" bestFit="1" customWidth="1"/>
    <col min="5" max="5" width="9.28515625" style="1"/>
    <col min="6" max="6" width="7.28515625" style="1" customWidth="1"/>
    <col min="7" max="16384" width="9.28515625" style="1"/>
  </cols>
  <sheetData>
    <row r="1" spans="1:4" ht="29.25" customHeight="1" x14ac:dyDescent="0.5">
      <c r="A1" s="51" t="s">
        <v>53</v>
      </c>
      <c r="B1" s="52"/>
      <c r="C1" s="53"/>
    </row>
    <row r="2" spans="1:4" ht="82.5" customHeight="1" x14ac:dyDescent="0.35">
      <c r="A2" s="66" t="s">
        <v>59</v>
      </c>
      <c r="B2" s="66"/>
      <c r="C2" s="66"/>
    </row>
    <row r="3" spans="1:4" ht="23.45" customHeight="1" x14ac:dyDescent="0.35">
      <c r="A3" s="54" t="s">
        <v>57</v>
      </c>
      <c r="B3" s="55"/>
      <c r="C3" s="55"/>
    </row>
    <row r="4" spans="1:4" ht="51.6" customHeight="1" x14ac:dyDescent="0.35">
      <c r="A4" s="31" t="s">
        <v>60</v>
      </c>
      <c r="B4" s="29" t="s">
        <v>54</v>
      </c>
      <c r="C4" s="30" t="s">
        <v>47</v>
      </c>
    </row>
    <row r="5" spans="1:4" ht="19.899999999999999" customHeight="1" x14ac:dyDescent="0.35">
      <c r="A5" s="43" t="s">
        <v>11</v>
      </c>
      <c r="B5" s="37"/>
      <c r="C5" s="38" t="str">
        <f>IFERROR(VLOOKUP('Calculate Fees'!B5,'2020 Fees'!$A$6:$F$18,2,FALSE),"")</f>
        <v/>
      </c>
    </row>
    <row r="6" spans="1:4" ht="19.899999999999999" customHeight="1" x14ac:dyDescent="0.35">
      <c r="A6" s="43" t="s">
        <v>61</v>
      </c>
      <c r="B6" s="37"/>
      <c r="C6" s="38" t="str">
        <f>IFERROR(VLOOKUP('Calculate Fees'!B6,'2020 Fees'!$A$6:$F$18,3,FALSE),"")</f>
        <v/>
      </c>
      <c r="D6" s="45"/>
    </row>
    <row r="7" spans="1:4" ht="19.899999999999999" customHeight="1" x14ac:dyDescent="0.35">
      <c r="A7" s="43" t="s">
        <v>64</v>
      </c>
      <c r="B7" s="37"/>
      <c r="C7" s="38" t="str">
        <f>IFERROR(VLOOKUP('Calculate Fees'!B7,'2020 Fees'!$A$6:$F$18,4,FALSE),"")</f>
        <v/>
      </c>
      <c r="D7" s="45"/>
    </row>
    <row r="8" spans="1:4" ht="19.899999999999999" customHeight="1" x14ac:dyDescent="0.35">
      <c r="A8" s="43" t="s">
        <v>63</v>
      </c>
      <c r="B8" s="37"/>
      <c r="C8" s="38" t="str">
        <f>IFERROR(VLOOKUP('Calculate Fees'!B8,'2020 Fees'!$A$6:$F$18,5,FALSE),"")</f>
        <v/>
      </c>
      <c r="D8" s="45"/>
    </row>
    <row r="9" spans="1:4" ht="19.899999999999999" customHeight="1" x14ac:dyDescent="0.35">
      <c r="A9" s="43" t="s">
        <v>62</v>
      </c>
      <c r="B9" s="37"/>
      <c r="C9" s="38" t="str">
        <f>IFERROR(VLOOKUP('Calculate Fees'!B9,'2020 Fees'!$A$6:$F$18,6,FALSE),"")</f>
        <v/>
      </c>
      <c r="D9" s="45"/>
    </row>
    <row r="10" spans="1:4" ht="19.899999999999999" customHeight="1" x14ac:dyDescent="0.35">
      <c r="A10" s="36"/>
      <c r="B10" s="33" t="s">
        <v>12</v>
      </c>
      <c r="C10" s="34">
        <f>SUM(C5:C9)</f>
        <v>0</v>
      </c>
    </row>
    <row r="11" spans="1:4" ht="19.899999999999999" customHeight="1" x14ac:dyDescent="0.35">
      <c r="A11" s="64" t="s">
        <v>52</v>
      </c>
      <c r="B11" s="65"/>
      <c r="C11" s="35"/>
    </row>
    <row r="12" spans="1:4" ht="19.899999999999999" customHeight="1" x14ac:dyDescent="0.35">
      <c r="A12" s="62" t="s">
        <v>51</v>
      </c>
      <c r="B12" s="63"/>
      <c r="C12" s="39">
        <f>C10-C11</f>
        <v>0</v>
      </c>
    </row>
    <row r="13" spans="1:4" ht="19.899999999999999" customHeight="1" x14ac:dyDescent="0.35">
      <c r="A13" s="56" t="s">
        <v>55</v>
      </c>
      <c r="B13" s="42" t="s">
        <v>17</v>
      </c>
      <c r="C13" s="32">
        <v>43836</v>
      </c>
      <c r="D13" s="46"/>
    </row>
    <row r="14" spans="1:4" ht="19.899999999999999" customHeight="1" x14ac:dyDescent="0.35">
      <c r="A14" s="57"/>
      <c r="B14" s="42" t="s">
        <v>18</v>
      </c>
      <c r="C14" s="32">
        <v>44193</v>
      </c>
    </row>
    <row r="15" spans="1:4" ht="19.899999999999999" customHeight="1" x14ac:dyDescent="0.35">
      <c r="A15" s="59" t="s">
        <v>50</v>
      </c>
      <c r="B15" s="60"/>
      <c r="C15" s="61"/>
    </row>
    <row r="16" spans="1:4" ht="19.899999999999999" customHeight="1" x14ac:dyDescent="0.35">
      <c r="A16" s="43" t="s">
        <v>19</v>
      </c>
      <c r="B16" s="4">
        <f>(DATEDIF(C13,C14,"d")/7)+1</f>
        <v>52</v>
      </c>
      <c r="C16" s="5">
        <f>IFERROR($C$12/B16,0)</f>
        <v>0</v>
      </c>
    </row>
    <row r="17" spans="1:3" ht="19.899999999999999" customHeight="1" x14ac:dyDescent="0.35">
      <c r="A17" s="43" t="s">
        <v>20</v>
      </c>
      <c r="B17" s="3">
        <f>B16/2+1</f>
        <v>27</v>
      </c>
      <c r="C17" s="5">
        <f>IFERROR($C$12/B17,0)</f>
        <v>0</v>
      </c>
    </row>
    <row r="18" spans="1:3" ht="19.899999999999999" customHeight="1" x14ac:dyDescent="0.35">
      <c r="A18" s="44" t="s">
        <v>21</v>
      </c>
      <c r="B18" s="40">
        <f>DATEDIF(C13,C14,"m")+1</f>
        <v>12</v>
      </c>
      <c r="C18" s="41">
        <f>IFERROR($C$12/B18,0)</f>
        <v>0</v>
      </c>
    </row>
    <row r="19" spans="1:3" ht="32.25" customHeight="1" x14ac:dyDescent="0.35">
      <c r="A19" s="58" t="s">
        <v>58</v>
      </c>
      <c r="B19" s="58"/>
      <c r="C19" s="58"/>
    </row>
    <row r="20" spans="1:3" ht="12.95" customHeight="1" x14ac:dyDescent="0.35">
      <c r="A20" s="50" t="s">
        <v>38</v>
      </c>
      <c r="B20" s="48"/>
      <c r="C20" s="48"/>
    </row>
    <row r="21" spans="1:3" ht="12.95" customHeight="1" x14ac:dyDescent="0.35">
      <c r="A21" s="50" t="s">
        <v>39</v>
      </c>
      <c r="B21" s="48"/>
      <c r="C21" s="48"/>
    </row>
    <row r="22" spans="1:3" ht="12.95" customHeight="1" x14ac:dyDescent="0.35">
      <c r="A22" s="50" t="s">
        <v>40</v>
      </c>
      <c r="B22" s="48"/>
      <c r="C22" s="48"/>
    </row>
    <row r="23" spans="1:3" ht="12.95" customHeight="1" x14ac:dyDescent="0.35">
      <c r="A23" s="50" t="s">
        <v>41</v>
      </c>
      <c r="B23" s="48"/>
      <c r="C23" s="48"/>
    </row>
    <row r="24" spans="1:3" ht="12.95" customHeight="1" x14ac:dyDescent="0.35">
      <c r="A24" s="50" t="s">
        <v>42</v>
      </c>
      <c r="B24" s="48"/>
      <c r="C24" s="48"/>
    </row>
    <row r="25" spans="1:3" ht="12.95" customHeight="1" x14ac:dyDescent="0.35">
      <c r="A25" s="50" t="s">
        <v>2</v>
      </c>
      <c r="B25" s="48"/>
      <c r="C25" s="48"/>
    </row>
    <row r="26" spans="1:3" ht="12.95" customHeight="1" x14ac:dyDescent="0.35">
      <c r="A26" s="50" t="s">
        <v>43</v>
      </c>
      <c r="B26" s="48"/>
      <c r="C26" s="48"/>
    </row>
    <row r="27" spans="1:3" ht="12.95" customHeight="1" x14ac:dyDescent="0.35">
      <c r="A27" s="50" t="s">
        <v>44</v>
      </c>
      <c r="B27" s="48"/>
      <c r="C27" s="48"/>
    </row>
    <row r="28" spans="1:3" ht="12.95" customHeight="1" x14ac:dyDescent="0.35">
      <c r="A28" s="50" t="s">
        <v>45</v>
      </c>
      <c r="B28" s="48"/>
      <c r="C28" s="48"/>
    </row>
    <row r="29" spans="1:3" ht="12.95" customHeight="1" x14ac:dyDescent="0.35">
      <c r="A29" s="50" t="s">
        <v>4</v>
      </c>
      <c r="B29" s="48"/>
      <c r="C29" s="48"/>
    </row>
    <row r="30" spans="1:3" ht="12.95" customHeight="1" x14ac:dyDescent="0.35">
      <c r="A30" s="50" t="s">
        <v>1</v>
      </c>
      <c r="B30" s="48"/>
      <c r="C30" s="48"/>
    </row>
    <row r="31" spans="1:3" ht="14.25" customHeight="1" x14ac:dyDescent="0.35">
      <c r="A31" s="50" t="s">
        <v>3</v>
      </c>
      <c r="B31" s="48"/>
      <c r="C31" s="48"/>
    </row>
    <row r="32" spans="1:3" ht="13.5" customHeight="1" x14ac:dyDescent="0.35">
      <c r="A32" s="50" t="s">
        <v>0</v>
      </c>
      <c r="B32" s="48"/>
      <c r="C32" s="48"/>
    </row>
    <row r="33" spans="1:1" x14ac:dyDescent="0.35">
      <c r="A33" s="49"/>
    </row>
    <row r="34" spans="1:1" x14ac:dyDescent="0.35">
      <c r="A34" s="49"/>
    </row>
    <row r="35" spans="1:1" x14ac:dyDescent="0.35">
      <c r="A35" s="49"/>
    </row>
    <row r="36" spans="1:1" x14ac:dyDescent="0.35">
      <c r="A36" s="49"/>
    </row>
  </sheetData>
  <sheetProtection algorithmName="SHA-512" hashValue="Q1m7izsk3VRIHf1qz9UY2V5EyFRCAaYvm2/ry6CsDGmr8CaxGx8MSwFsO3wletOkkvHDvjbvJLeAWM8SbGvjKA==" saltValue="WyJbg9kcFYzEoN2Ky3LPXQ==" spinCount="100000" sheet="1" objects="1" scenarios="1"/>
  <protectedRanges>
    <protectedRange password="E969" sqref="C13 B5:B9" name="Range Edit"/>
  </protectedRanges>
  <mergeCells count="8">
    <mergeCell ref="A1:C1"/>
    <mergeCell ref="A3:C3"/>
    <mergeCell ref="A13:A14"/>
    <mergeCell ref="A19:C19"/>
    <mergeCell ref="A15:C15"/>
    <mergeCell ref="A12:B12"/>
    <mergeCell ref="A11:B11"/>
    <mergeCell ref="A2:C2"/>
  </mergeCells>
  <phoneticPr fontId="22" type="noConversion"/>
  <dataValidations count="1">
    <dataValidation type="list" allowBlank="1" showInputMessage="1" showErrorMessage="1" sqref="B5:B9" xr:uid="{00000000-0002-0000-0000-000000000000}">
      <formula1>$A$20:$A$32</formula1>
    </dataValidation>
  </dataValidations>
  <pageMargins left="0.70866141732283472" right="0.70866141732283472" top="0.74803149606299213" bottom="0.74803149606299213" header="0.31496062992125984" footer="0.31496062992125984"/>
  <pageSetup paperSize="9" firstPageNumber="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241AA-A463-442A-8D8D-10CCA7CB4554}">
  <sheetPr>
    <tabColor rgb="FF0070C0"/>
  </sheetPr>
  <dimension ref="A1:C1"/>
  <sheetViews>
    <sheetView showGridLines="0" showRowColHeaders="0" showRuler="0" view="pageBreakPreview" zoomScale="120" zoomScaleNormal="150" zoomScaleSheetLayoutView="120" workbookViewId="0">
      <selection activeCell="O18" sqref="O18"/>
    </sheetView>
  </sheetViews>
  <sheetFormatPr defaultColWidth="8.85546875" defaultRowHeight="15" x14ac:dyDescent="0.25"/>
  <cols>
    <col min="1" max="16384" width="8.85546875" style="6"/>
  </cols>
  <sheetData>
    <row r="1" spans="1:3" x14ac:dyDescent="0.25">
      <c r="A1" s="67" t="s">
        <v>56</v>
      </c>
      <c r="B1" s="68"/>
      <c r="C1" s="69"/>
    </row>
  </sheetData>
  <sheetProtection algorithmName="SHA-512" hashValue="SvZGf9TX7oqtGMz3fU9iAqqA51GnuBVrHf0XKToH4OtTp5jsZ568vsJthVs8Vsj9on9Yng9Q9x7eJPdpB3dmpA==" saltValue="lIZ8+7SY8kXkaTzajEQgWw==" spinCount="100000" sheet="1" objects="1" scenarios="1"/>
  <mergeCells count="1">
    <mergeCell ref="A1:C1"/>
  </mergeCells>
  <pageMargins left="0.59055118110236227" right="0.59055118110236227" top="0.74803149606299213" bottom="0.74803149606299213" header="0.31496062992125984" footer="0.31496062992125984"/>
  <pageSetup paperSize="9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9BAB-CE5F-4F8D-AB58-E1A4F907F38A}">
  <sheetPr>
    <tabColor rgb="FF7030A0"/>
  </sheetPr>
  <dimension ref="A1:C1"/>
  <sheetViews>
    <sheetView showGridLines="0" showRowColHeaders="0" view="pageBreakPreview" zoomScale="120" zoomScaleNormal="150" zoomScaleSheetLayoutView="120" workbookViewId="0">
      <selection sqref="A1:C1"/>
    </sheetView>
  </sheetViews>
  <sheetFormatPr defaultColWidth="8.85546875" defaultRowHeight="15" x14ac:dyDescent="0.25"/>
  <cols>
    <col min="1" max="16384" width="8.85546875" style="6"/>
  </cols>
  <sheetData>
    <row r="1" spans="1:3" x14ac:dyDescent="0.25">
      <c r="A1" s="67" t="s">
        <v>56</v>
      </c>
      <c r="B1" s="68"/>
      <c r="C1" s="69"/>
    </row>
  </sheetData>
  <sheetProtection algorithmName="SHA-512" hashValue="buV+QahLmE47oQVbR9vwk+qp20yCT4/xk9usz7ji7f7xnxr/hGmKBJrGnakAnHrOmNBXiIv1u4ufEg7ope+TpA==" saltValue="OnPgnVXr3p+o2EZfR15nzQ==" spinCount="100000" sheet="1" objects="1" scenarios="1"/>
  <mergeCells count="1">
    <mergeCell ref="A1:C1"/>
  </mergeCells>
  <pageMargins left="0.51181102362204722" right="0.51181102362204722" top="0.74803149606299213" bottom="0.74803149606299213" header="0.31496062992125984" footer="0.31496062992125984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Q42"/>
  <sheetViews>
    <sheetView zoomScale="110" zoomScaleNormal="110" workbookViewId="0">
      <selection activeCell="B29" sqref="B29"/>
    </sheetView>
  </sheetViews>
  <sheetFormatPr defaultColWidth="9.28515625" defaultRowHeight="15" x14ac:dyDescent="0.25"/>
  <cols>
    <col min="1" max="1" width="12.42578125" style="6" bestFit="1" customWidth="1"/>
    <col min="2" max="2" width="13.5703125" style="6" customWidth="1"/>
    <col min="3" max="6" width="13.7109375" style="6" bestFit="1" customWidth="1"/>
    <col min="7" max="7" width="9.28515625" style="6" customWidth="1"/>
    <col min="8" max="8" width="20.7109375" style="6" bestFit="1" customWidth="1"/>
    <col min="9" max="9" width="11.28515625" style="6" bestFit="1" customWidth="1"/>
    <col min="10" max="10" width="12.7109375" style="6" bestFit="1" customWidth="1"/>
    <col min="11" max="12" width="9.28515625" style="6" customWidth="1"/>
    <col min="13" max="13" width="16.28515625" style="6" bestFit="1" customWidth="1"/>
    <col min="14" max="14" width="15" style="6" bestFit="1" customWidth="1"/>
    <col min="15" max="17" width="15" style="6" customWidth="1"/>
    <col min="18" max="18" width="18.42578125" style="6" customWidth="1"/>
    <col min="19" max="21" width="10.7109375" style="6" customWidth="1"/>
    <col min="22" max="16384" width="9.28515625" style="6"/>
  </cols>
  <sheetData>
    <row r="2" spans="1:17" x14ac:dyDescent="0.25">
      <c r="B2" s="10" t="s">
        <v>36</v>
      </c>
      <c r="C2" s="11"/>
      <c r="D2" s="12"/>
      <c r="K2" s="10" t="s">
        <v>37</v>
      </c>
      <c r="L2" s="11"/>
      <c r="M2" s="12"/>
      <c r="O2"/>
      <c r="P2"/>
      <c r="Q2"/>
    </row>
    <row r="3" spans="1:17" customFormat="1" x14ac:dyDescent="0.25">
      <c r="A3" s="6"/>
      <c r="B3" s="6"/>
      <c r="C3" s="6"/>
      <c r="D3" s="6"/>
      <c r="E3" s="6"/>
      <c r="F3" s="6"/>
    </row>
    <row r="4" spans="1:17" x14ac:dyDescent="0.25">
      <c r="N4" s="14" t="s">
        <v>33</v>
      </c>
      <c r="O4" s="14"/>
      <c r="P4" s="14"/>
      <c r="Q4" s="14"/>
    </row>
    <row r="5" spans="1:17" x14ac:dyDescent="0.25">
      <c r="A5" s="6" t="s">
        <v>10</v>
      </c>
      <c r="B5" s="6" t="s">
        <v>5</v>
      </c>
      <c r="C5" s="6" t="s">
        <v>6</v>
      </c>
      <c r="D5" s="6" t="s">
        <v>7</v>
      </c>
      <c r="E5" s="6" t="s">
        <v>8</v>
      </c>
      <c r="F5" s="6" t="s">
        <v>9</v>
      </c>
      <c r="H5" s="16" t="s">
        <v>10</v>
      </c>
      <c r="I5" s="16" t="s">
        <v>26</v>
      </c>
      <c r="J5" s="6" t="s">
        <v>22</v>
      </c>
      <c r="K5" s="6" t="s">
        <v>23</v>
      </c>
      <c r="L5" s="6" t="s">
        <v>24</v>
      </c>
      <c r="M5" s="6" t="s">
        <v>25</v>
      </c>
      <c r="N5" s="13" t="s">
        <v>32</v>
      </c>
      <c r="O5" s="13" t="s">
        <v>46</v>
      </c>
      <c r="P5" s="13" t="s">
        <v>34</v>
      </c>
      <c r="Q5" s="13" t="s">
        <v>35</v>
      </c>
    </row>
    <row r="6" spans="1:17" x14ac:dyDescent="0.25">
      <c r="A6" s="6" t="s">
        <v>38</v>
      </c>
      <c r="B6" s="23" t="str">
        <f t="shared" ref="B6:B17" si="0">+I6</f>
        <v>NOT AVAILABLE</v>
      </c>
      <c r="C6" s="23">
        <f>+'2020 Fees'!$J6*(1-$I$24)+SUM('2020 Fees'!$M6:$Q6)</f>
        <v>0</v>
      </c>
      <c r="D6" s="23">
        <f>+'2020 Fees'!$J6*(1-$I$25)+SUM('2020 Fees'!$M6:$Q6)</f>
        <v>0</v>
      </c>
      <c r="E6" s="23">
        <f>+'2020 Fees'!$J6*(1-$I$26)+SUM('2020 Fees'!$M6:$Q6)</f>
        <v>0</v>
      </c>
      <c r="F6" s="23">
        <f>+'2020 Fees'!$J6*(1-$I$27)+SUM('2020 Fees'!$M6:$Q6)</f>
        <v>0</v>
      </c>
      <c r="H6" s="25" t="s">
        <v>38</v>
      </c>
      <c r="I6" s="27" t="s">
        <v>49</v>
      </c>
      <c r="J6" s="9"/>
      <c r="K6" s="9"/>
      <c r="L6" s="9"/>
      <c r="M6" s="9"/>
      <c r="N6" s="15"/>
      <c r="O6" s="15"/>
      <c r="P6" s="15"/>
      <c r="Q6" s="15"/>
    </row>
    <row r="7" spans="1:17" x14ac:dyDescent="0.25">
      <c r="A7" s="6" t="s">
        <v>39</v>
      </c>
      <c r="B7" s="23" t="str">
        <f t="shared" si="0"/>
        <v>NOT AVAILABLE</v>
      </c>
      <c r="C7" s="23">
        <f>+'2020 Fees'!$J7*(1-$I$24)+SUM('2020 Fees'!$M7:$Q7)</f>
        <v>0</v>
      </c>
      <c r="D7" s="23">
        <f>+'2020 Fees'!$J7*(1-$I$25)+SUM('2020 Fees'!$M7:$Q7)</f>
        <v>0</v>
      </c>
      <c r="E7" s="23">
        <f>+'2020 Fees'!$J7*(1-$I$26)+SUM('2020 Fees'!$M7:$Q7)</f>
        <v>0</v>
      </c>
      <c r="F7" s="23">
        <f>+'2020 Fees'!$J7*(1-$I$27)+SUM('2020 Fees'!$M7:$Q7)</f>
        <v>0</v>
      </c>
      <c r="H7" s="26" t="s">
        <v>39</v>
      </c>
      <c r="I7" s="28" t="s">
        <v>49</v>
      </c>
      <c r="J7" s="9"/>
      <c r="K7" s="9"/>
      <c r="L7" s="9"/>
      <c r="M7" s="9"/>
      <c r="N7" s="15"/>
      <c r="O7" s="15"/>
      <c r="P7" s="15"/>
      <c r="Q7" s="15"/>
    </row>
    <row r="8" spans="1:17" x14ac:dyDescent="0.25">
      <c r="A8" s="6" t="s">
        <v>40</v>
      </c>
      <c r="B8" s="23" t="str">
        <f t="shared" si="0"/>
        <v>NOT AVAILABLE</v>
      </c>
      <c r="C8" s="23">
        <f>+'2020 Fees'!$J8*(1-$I$24)+SUM('2020 Fees'!$M8:$Q8)</f>
        <v>0</v>
      </c>
      <c r="D8" s="23">
        <f>+'2020 Fees'!$J8*(1-$I$25)+SUM('2020 Fees'!$M8:$Q8)</f>
        <v>0</v>
      </c>
      <c r="E8" s="23">
        <f>+'2020 Fees'!$J8*(1-$I$26)+SUM('2020 Fees'!$M8:$Q8)</f>
        <v>0</v>
      </c>
      <c r="F8" s="23">
        <f>+'2020 Fees'!$J8*(1-$I$27)+SUM('2020 Fees'!$M8:$Q8)</f>
        <v>0</v>
      </c>
      <c r="H8" s="25" t="s">
        <v>40</v>
      </c>
      <c r="I8" s="27" t="s">
        <v>49</v>
      </c>
      <c r="J8" s="9"/>
      <c r="K8" s="9"/>
      <c r="L8" s="9"/>
      <c r="M8" s="9"/>
      <c r="N8" s="15"/>
      <c r="O8" s="15"/>
      <c r="P8" s="15"/>
      <c r="Q8" s="15"/>
    </row>
    <row r="9" spans="1:17" x14ac:dyDescent="0.25">
      <c r="A9" s="6" t="s">
        <v>41</v>
      </c>
      <c r="B9" s="23" t="str">
        <f t="shared" si="0"/>
        <v>NOT AVAILABLE</v>
      </c>
      <c r="C9" s="23">
        <f>+'2020 Fees'!$J9*(1-$I$24)+SUM('2020 Fees'!$M9:$Q9)</f>
        <v>0</v>
      </c>
      <c r="D9" s="23">
        <f>+'2020 Fees'!$J9*(1-$I$25)+SUM('2020 Fees'!$M9:$Q9)</f>
        <v>0</v>
      </c>
      <c r="E9" s="23">
        <f>+'2020 Fees'!$J9*(1-$I$26)+SUM('2020 Fees'!$M9:$Q9)</f>
        <v>0</v>
      </c>
      <c r="F9" s="23">
        <f>+'2020 Fees'!$J9*(1-$I$27)+SUM('2020 Fees'!$M9:$Q9)</f>
        <v>0</v>
      </c>
      <c r="H9" s="18" t="s">
        <v>41</v>
      </c>
      <c r="I9" s="20" t="s">
        <v>49</v>
      </c>
      <c r="J9" s="9"/>
      <c r="K9" s="9"/>
      <c r="L9" s="9"/>
      <c r="M9" s="9"/>
      <c r="N9" s="15"/>
      <c r="O9" s="15"/>
      <c r="P9" s="15"/>
      <c r="Q9" s="15"/>
    </row>
    <row r="10" spans="1:17" x14ac:dyDescent="0.25">
      <c r="A10" s="6" t="s">
        <v>42</v>
      </c>
      <c r="B10" s="23">
        <f t="shared" si="0"/>
        <v>4252</v>
      </c>
      <c r="C10" s="23">
        <f>+'2020 Fees'!$J10*(1-$I$24)+SUM('2020 Fees'!$M10:$Q10)</f>
        <v>2188.4</v>
      </c>
      <c r="D10" s="23">
        <f>+'2020 Fees'!$J10*(1-$I$25)+SUM('2020 Fees'!$M10:$Q10)</f>
        <v>1998.8000000000002</v>
      </c>
      <c r="E10" s="23">
        <f>+'2020 Fees'!$J10*(1-$I$26)+SUM('2020 Fees'!$M10:$Q10)</f>
        <v>1809.1999999999998</v>
      </c>
      <c r="F10" s="23">
        <f>+'2020 Fees'!$J10*(1-$I$27)+SUM('2020 Fees'!$M10:$Q10)</f>
        <v>1430</v>
      </c>
      <c r="H10" s="17" t="s">
        <v>42</v>
      </c>
      <c r="I10" s="19">
        <f>SUM('2020 Fees'!$J10:$Q10)</f>
        <v>4252</v>
      </c>
      <c r="J10" s="9">
        <v>1896</v>
      </c>
      <c r="K10" s="9">
        <v>824</v>
      </c>
      <c r="L10" s="9">
        <v>102</v>
      </c>
      <c r="M10" s="9">
        <v>1030</v>
      </c>
      <c r="N10" s="15"/>
      <c r="O10" s="15"/>
      <c r="P10" s="15">
        <v>400</v>
      </c>
      <c r="Q10" s="15"/>
    </row>
    <row r="11" spans="1:17" x14ac:dyDescent="0.25">
      <c r="A11" s="6" t="s">
        <v>2</v>
      </c>
      <c r="B11" s="23">
        <f t="shared" si="0"/>
        <v>4252</v>
      </c>
      <c r="C11" s="23">
        <f>+'2020 Fees'!$J11*(1-$I$24)+SUM('2020 Fees'!$M11:$Q11)</f>
        <v>2188.4</v>
      </c>
      <c r="D11" s="23">
        <f>+'2020 Fees'!$J11*(1-$I$25)+SUM('2020 Fees'!$M11:$Q11)</f>
        <v>1998.8000000000002</v>
      </c>
      <c r="E11" s="23">
        <f>+'2020 Fees'!$J11*(1-$I$26)+SUM('2020 Fees'!$M11:$Q11)</f>
        <v>1809.1999999999998</v>
      </c>
      <c r="F11" s="23">
        <f>+'2020 Fees'!$J11*(1-$I$27)+SUM('2020 Fees'!$M11:$Q11)</f>
        <v>1430</v>
      </c>
      <c r="H11" s="18" t="s">
        <v>2</v>
      </c>
      <c r="I11" s="20">
        <f>SUM('2020 Fees'!$J11:$Q11)</f>
        <v>4252</v>
      </c>
      <c r="J11" s="9">
        <v>1896</v>
      </c>
      <c r="K11" s="9">
        <v>824</v>
      </c>
      <c r="L11" s="9">
        <v>102</v>
      </c>
      <c r="M11" s="9">
        <v>1030</v>
      </c>
      <c r="N11" s="15"/>
      <c r="O11" s="15"/>
      <c r="P11" s="15">
        <v>400</v>
      </c>
      <c r="Q11" s="15"/>
    </row>
    <row r="12" spans="1:17" x14ac:dyDescent="0.25">
      <c r="A12" s="6" t="s">
        <v>43</v>
      </c>
      <c r="B12" s="23">
        <f t="shared" si="0"/>
        <v>2986</v>
      </c>
      <c r="C12" s="23">
        <f>+'2020 Fees'!$J12*(1-$I$24)+SUM('2020 Fees'!$M12:$Q12)</f>
        <v>1318.4</v>
      </c>
      <c r="D12" s="23">
        <f>+'2020 Fees'!$J12*(1-$I$25)+SUM('2020 Fees'!$M12:$Q12)</f>
        <v>1194.8000000000002</v>
      </c>
      <c r="E12" s="23">
        <f>+'2020 Fees'!$J12*(1-$I$26)+SUM('2020 Fees'!$M12:$Q12)</f>
        <v>1071.1999999999998</v>
      </c>
      <c r="F12" s="23">
        <f>+'2020 Fees'!$J12*(1-$I$27)+SUM('2020 Fees'!$M12:$Q12)</f>
        <v>824</v>
      </c>
      <c r="H12" s="17" t="s">
        <v>43</v>
      </c>
      <c r="I12" s="19">
        <f>SUM('2020 Fees'!$J12:$Q12)</f>
        <v>2986</v>
      </c>
      <c r="J12" s="9">
        <v>1236</v>
      </c>
      <c r="K12" s="9">
        <v>824</v>
      </c>
      <c r="L12" s="9">
        <v>102</v>
      </c>
      <c r="M12" s="9">
        <v>824</v>
      </c>
      <c r="N12" s="15"/>
      <c r="O12" s="15"/>
      <c r="P12" s="15"/>
      <c r="Q12" s="15"/>
    </row>
    <row r="13" spans="1:17" x14ac:dyDescent="0.25">
      <c r="A13" s="6" t="s">
        <v>44</v>
      </c>
      <c r="B13" s="23">
        <f t="shared" si="0"/>
        <v>2986</v>
      </c>
      <c r="C13" s="23">
        <f>+'2020 Fees'!$J13*(1-$I$24)+SUM('2020 Fees'!$M13:$Q13)</f>
        <v>1318.4</v>
      </c>
      <c r="D13" s="23">
        <f>+'2020 Fees'!$J13*(1-$I$25)+SUM('2020 Fees'!$M13:$Q13)</f>
        <v>1194.8000000000002</v>
      </c>
      <c r="E13" s="23">
        <f>+'2020 Fees'!$J13*(1-$I$26)+SUM('2020 Fees'!$M13:$Q13)</f>
        <v>1071.1999999999998</v>
      </c>
      <c r="F13" s="23">
        <f>+'2020 Fees'!$J13*(1-$I$27)+SUM('2020 Fees'!$M13:$Q13)</f>
        <v>824</v>
      </c>
      <c r="H13" s="18" t="s">
        <v>44</v>
      </c>
      <c r="I13" s="20">
        <f>SUM('2020 Fees'!$J13:$Q13)</f>
        <v>2986</v>
      </c>
      <c r="J13" s="9">
        <v>1236</v>
      </c>
      <c r="K13" s="9">
        <v>824</v>
      </c>
      <c r="L13" s="9">
        <v>102</v>
      </c>
      <c r="M13" s="9">
        <v>824</v>
      </c>
      <c r="N13" s="15"/>
      <c r="O13" s="15"/>
      <c r="P13" s="15"/>
      <c r="Q13" s="15"/>
    </row>
    <row r="14" spans="1:17" x14ac:dyDescent="0.25">
      <c r="A14" s="6" t="s">
        <v>45</v>
      </c>
      <c r="B14" s="23">
        <f t="shared" si="0"/>
        <v>2986</v>
      </c>
      <c r="C14" s="23">
        <f>+'2020 Fees'!$J14*(1-$I$24)+SUM('2020 Fees'!$M14:$Q14)</f>
        <v>1318.4</v>
      </c>
      <c r="D14" s="23">
        <f>+'2020 Fees'!$J14*(1-$I$25)+SUM('2020 Fees'!$M14:$Q14)</f>
        <v>1194.8000000000002</v>
      </c>
      <c r="E14" s="23">
        <f>+'2020 Fees'!$J14*(1-$I$26)+SUM('2020 Fees'!$M14:$Q14)</f>
        <v>1071.1999999999998</v>
      </c>
      <c r="F14" s="23">
        <f>+'2020 Fees'!$J14*(1-$I$27)+SUM('2020 Fees'!$M14:$Q14)</f>
        <v>824</v>
      </c>
      <c r="H14" s="17" t="s">
        <v>45</v>
      </c>
      <c r="I14" s="19">
        <f>SUM('2020 Fees'!$J14:$Q14)</f>
        <v>2986</v>
      </c>
      <c r="J14" s="9">
        <v>1236</v>
      </c>
      <c r="K14" s="9">
        <v>824</v>
      </c>
      <c r="L14" s="9">
        <v>102</v>
      </c>
      <c r="M14" s="9">
        <v>824</v>
      </c>
      <c r="N14" s="15"/>
      <c r="O14" s="15"/>
      <c r="P14" s="15"/>
      <c r="Q14" s="15"/>
    </row>
    <row r="15" spans="1:17" x14ac:dyDescent="0.25">
      <c r="A15" s="6" t="s">
        <v>4</v>
      </c>
      <c r="B15" s="23">
        <f t="shared" si="0"/>
        <v>2906</v>
      </c>
      <c r="C15" s="23">
        <f>+'2020 Fees'!$J15*(1-$I$24)+SUM('2020 Fees'!$M15:$Q15)</f>
        <v>1238.4000000000001</v>
      </c>
      <c r="D15" s="23">
        <f>+'2020 Fees'!$J15*(1-$I$25)+SUM('2020 Fees'!$M15:$Q15)</f>
        <v>1114.8000000000002</v>
      </c>
      <c r="E15" s="23">
        <f>+'2020 Fees'!$J15*(1-$I$26)+SUM('2020 Fees'!$M15:$Q15)</f>
        <v>991.19999999999993</v>
      </c>
      <c r="F15" s="23">
        <f>+'2020 Fees'!$J15*(1-$I$27)+SUM('2020 Fees'!$M15:$Q15)</f>
        <v>744</v>
      </c>
      <c r="H15" s="18" t="s">
        <v>4</v>
      </c>
      <c r="I15" s="20">
        <f>SUM('2020 Fees'!$J15:$Q15)</f>
        <v>2906</v>
      </c>
      <c r="J15" s="9">
        <v>1236</v>
      </c>
      <c r="K15" s="9">
        <v>824</v>
      </c>
      <c r="L15" s="9">
        <v>102</v>
      </c>
      <c r="M15" s="9">
        <v>744</v>
      </c>
      <c r="N15" s="15"/>
      <c r="O15" s="15"/>
      <c r="P15" s="15"/>
      <c r="Q15" s="15"/>
    </row>
    <row r="16" spans="1:17" x14ac:dyDescent="0.25">
      <c r="A16" s="6" t="s">
        <v>1</v>
      </c>
      <c r="B16" s="23">
        <f t="shared" si="0"/>
        <v>2906</v>
      </c>
      <c r="C16" s="23">
        <f>+'2020 Fees'!$J16*(1-$I$24)+SUM('2020 Fees'!$M16:$Q16)</f>
        <v>1238.4000000000001</v>
      </c>
      <c r="D16" s="23">
        <f>+'2020 Fees'!$J16*(1-$I$25)+SUM('2020 Fees'!$M16:$Q16)</f>
        <v>1114.8000000000002</v>
      </c>
      <c r="E16" s="23">
        <f>+'2020 Fees'!$J16*(1-$I$26)+SUM('2020 Fees'!$M16:$Q16)</f>
        <v>991.19999999999993</v>
      </c>
      <c r="F16" s="23">
        <f>+'2020 Fees'!$J16*(1-$I$27)+SUM('2020 Fees'!$M16:$Q16)</f>
        <v>744</v>
      </c>
      <c r="H16" s="17" t="s">
        <v>1</v>
      </c>
      <c r="I16" s="19">
        <f>SUM('2020 Fees'!$J16:$Q16)</f>
        <v>2906</v>
      </c>
      <c r="J16" s="9">
        <v>1236</v>
      </c>
      <c r="K16" s="9">
        <v>824</v>
      </c>
      <c r="L16" s="9">
        <v>102</v>
      </c>
      <c r="M16" s="9">
        <v>744</v>
      </c>
      <c r="N16" s="15"/>
      <c r="O16" s="15"/>
      <c r="P16" s="15"/>
      <c r="Q16" s="15"/>
    </row>
    <row r="17" spans="1:17" x14ac:dyDescent="0.25">
      <c r="A17" s="6" t="s">
        <v>3</v>
      </c>
      <c r="B17" s="23">
        <f t="shared" si="0"/>
        <v>2906</v>
      </c>
      <c r="C17" s="23">
        <f>+'2020 Fees'!$J17*(1-$I$24)+SUM('2020 Fees'!$M17:$Q17)</f>
        <v>1238.4000000000001</v>
      </c>
      <c r="D17" s="23">
        <f>+'2020 Fees'!$J17*(1-$I$25)+SUM('2020 Fees'!$M17:$Q17)</f>
        <v>1114.8000000000002</v>
      </c>
      <c r="E17" s="23">
        <f>+'2020 Fees'!$J17*(1-$I$26)+SUM('2020 Fees'!$M17:$Q17)</f>
        <v>991.19999999999993</v>
      </c>
      <c r="F17" s="23">
        <f>+'2020 Fees'!$J17*(1-$I$27)+SUM('2020 Fees'!$M17:$Q17)</f>
        <v>744</v>
      </c>
      <c r="H17" s="18" t="s">
        <v>3</v>
      </c>
      <c r="I17" s="20">
        <f>SUM('2020 Fees'!$J17:$Q17)</f>
        <v>2906</v>
      </c>
      <c r="J17" s="9">
        <v>1236</v>
      </c>
      <c r="K17" s="9">
        <v>824</v>
      </c>
      <c r="L17" s="9">
        <v>102</v>
      </c>
      <c r="M17" s="9">
        <v>744</v>
      </c>
      <c r="N17" s="15"/>
      <c r="O17" s="15"/>
      <c r="P17" s="15"/>
      <c r="Q17" s="15"/>
    </row>
    <row r="18" spans="1:17" x14ac:dyDescent="0.25">
      <c r="A18" s="6" t="s">
        <v>0</v>
      </c>
      <c r="B18" s="23">
        <f>+I18</f>
        <v>2906</v>
      </c>
      <c r="C18" s="23">
        <f>+'2020 Fees'!$J18*(1-$I$24)+SUM('2020 Fees'!$M18:$Q18)</f>
        <v>1238.4000000000001</v>
      </c>
      <c r="D18" s="23">
        <f>+'2020 Fees'!$J18*(1-$I$25)+SUM('2020 Fees'!$M18:$Q18)</f>
        <v>1114.8000000000002</v>
      </c>
      <c r="E18" s="23">
        <f>+'2020 Fees'!$J18*(1-$I$26)+SUM('2020 Fees'!$M18:$Q18)</f>
        <v>991.19999999999993</v>
      </c>
      <c r="F18" s="23">
        <f>+'2020 Fees'!$J18*(1-$I$27)+SUM('2020 Fees'!$M18:$Q18)</f>
        <v>744</v>
      </c>
      <c r="H18" s="17" t="s">
        <v>0</v>
      </c>
      <c r="I18" s="19">
        <f>SUM('2020 Fees'!$J18:$Q18)</f>
        <v>2906</v>
      </c>
      <c r="J18" s="9">
        <v>1236</v>
      </c>
      <c r="K18" s="9">
        <v>824</v>
      </c>
      <c r="L18" s="9">
        <v>102</v>
      </c>
      <c r="M18" s="9">
        <v>744</v>
      </c>
      <c r="N18" s="15"/>
      <c r="O18" s="15"/>
      <c r="P18" s="15"/>
      <c r="Q18" s="15"/>
    </row>
    <row r="20" spans="1:17" x14ac:dyDescent="0.25">
      <c r="A20" s="6" t="s">
        <v>13</v>
      </c>
    </row>
    <row r="21" spans="1:17" x14ac:dyDescent="0.25">
      <c r="A21" s="6" t="s">
        <v>16</v>
      </c>
    </row>
    <row r="22" spans="1:17" ht="18.75" x14ac:dyDescent="0.3">
      <c r="A22" s="6" t="s">
        <v>14</v>
      </c>
      <c r="H22" s="8" t="s">
        <v>22</v>
      </c>
    </row>
    <row r="23" spans="1:17" ht="18.75" x14ac:dyDescent="0.3">
      <c r="A23" s="6" t="s">
        <v>15</v>
      </c>
      <c r="H23" s="21" t="s">
        <v>27</v>
      </c>
      <c r="I23" s="24" t="s">
        <v>48</v>
      </c>
    </row>
    <row r="24" spans="1:17" ht="18.75" x14ac:dyDescent="0.3">
      <c r="H24" s="7" t="s">
        <v>28</v>
      </c>
      <c r="I24" s="22">
        <v>0.6</v>
      </c>
    </row>
    <row r="25" spans="1:17" ht="18.75" x14ac:dyDescent="0.3">
      <c r="H25" s="7" t="s">
        <v>29</v>
      </c>
      <c r="I25" s="22">
        <v>0.7</v>
      </c>
    </row>
    <row r="26" spans="1:17" ht="18.75" x14ac:dyDescent="0.3">
      <c r="H26" s="7" t="s">
        <v>30</v>
      </c>
      <c r="I26" s="22">
        <v>0.8</v>
      </c>
    </row>
    <row r="27" spans="1:17" ht="18.75" x14ac:dyDescent="0.3">
      <c r="H27" s="7" t="s">
        <v>31</v>
      </c>
      <c r="I27" s="22">
        <v>1</v>
      </c>
    </row>
    <row r="30" spans="1:17" x14ac:dyDescent="0.25">
      <c r="A30" s="47"/>
    </row>
    <row r="31" spans="1:17" x14ac:dyDescent="0.25">
      <c r="A31" s="47"/>
    </row>
    <row r="32" spans="1:17" x14ac:dyDescent="0.25">
      <c r="A32" s="47"/>
    </row>
    <row r="33" spans="1:1" x14ac:dyDescent="0.25">
      <c r="A33" s="47"/>
    </row>
    <row r="34" spans="1:1" x14ac:dyDescent="0.25">
      <c r="A34" s="47"/>
    </row>
    <row r="35" spans="1:1" x14ac:dyDescent="0.25">
      <c r="A35" s="47"/>
    </row>
    <row r="36" spans="1:1" x14ac:dyDescent="0.25">
      <c r="A36" s="47"/>
    </row>
    <row r="37" spans="1:1" x14ac:dyDescent="0.25">
      <c r="A37" s="47"/>
    </row>
    <row r="38" spans="1:1" x14ac:dyDescent="0.25">
      <c r="A38" s="47"/>
    </row>
    <row r="39" spans="1:1" x14ac:dyDescent="0.25">
      <c r="A39" s="47"/>
    </row>
    <row r="40" spans="1:1" x14ac:dyDescent="0.25">
      <c r="A40" s="47"/>
    </row>
    <row r="41" spans="1:1" x14ac:dyDescent="0.25">
      <c r="A41" s="47"/>
    </row>
    <row r="42" spans="1:1" x14ac:dyDescent="0.25">
      <c r="A42" s="47"/>
    </row>
  </sheetData>
  <scenarios current="4">
    <scenario name="First Child Scenario" locked="1" count="13" user="Jenni Jamieson" comment="Created by Jenni Jamieson on 16/04/2016">
      <inputCells r="B15" undone="1" val="4645"/>
      <inputCells r="B14" undone="1" val="4395"/>
      <inputCells r="B13" undone="1" val="4810"/>
      <inputCells r="B12" undone="1" val="4100"/>
      <inputCells r="B11" undone="1" val="4370"/>
      <inputCells r="B10" undone="1" val="4100"/>
      <inputCells r="B9" undone="1" val="3325"/>
      <inputCells r="B8" undone="1" val="3055"/>
      <inputCells r="B7" undone="1" val="2835"/>
      <inputCells r="B6" undone="1" val="2835"/>
      <inputCells r="B5" undone="1" val="2835"/>
      <inputCells r="B4" undone="1" val="2835"/>
      <inputCells r="B3" undone="1" val="2935"/>
    </scenario>
    <scenario name="Second Child Scenario" locked="1" count="13" user="Jenni Jamieson" comment="Created by Jenni Jamieson on 16/04/2016">
      <inputCells r="C15" undone="1" val="3250"/>
      <inputCells r="C14" undone="1" val="3000"/>
      <inputCells r="C13" undone="1" val="3415"/>
      <inputCells r="C12" undone="1" val="2755"/>
      <inputCells r="C11" undone="1" val="3025"/>
      <inputCells r="C10" undone="1" val="2755"/>
      <inputCells r="C9" undone="1" val="2245"/>
      <inputCells r="C8" undone="1" val="1975"/>
      <inputCells r="C7" undone="1" val="1755"/>
      <inputCells r="C6" undone="1" val="1755"/>
      <inputCells r="C5" undone="1" val="1755"/>
      <inputCells r="C4" undone="1" val="1755"/>
      <inputCells r="C3" undone="1" val="1855"/>
    </scenario>
    <scenario name="Third Child scenario" locked="1" count="13" user="Jenni Jamieson" comment="Created by Jenni Jamieson on 16/04/2016_x000a_Modified by Jenni Jamieson on 16/04/2016">
      <inputCells r="D15" undone="1" val="2610"/>
      <inputCells r="D14" undone="1" val="2360"/>
      <inputCells r="D13" undone="1" val="2775"/>
      <inputCells r="D12" undone="1" val="2180"/>
      <inputCells r="D11" undone="1" val="2450"/>
      <inputCells r="D10" undone="1" val="2180"/>
      <inputCells r="D9" undone="1" val="1960"/>
      <inputCells r="D8" undone="1" val="1690"/>
      <inputCells r="D7" undone="1" val="1470"/>
      <inputCells r="D6" undone="1" val="1470"/>
      <inputCells r="D5" undone="1" val="1470"/>
      <inputCells r="D4" undone="1" val="1470"/>
      <inputCells r="D3" undone="1" val="1570"/>
    </scenario>
    <scenario name="Fourth Child Scenario" locked="1" count="13" user="Jenni Jamieson" comment="Created by Jenni Jamieson on 16/04/2016_x000a_Modified by Jenni Jamieson on 16/04/2016">
      <inputCells r="E15" undone="1" val="1970"/>
      <inputCells r="E14" undone="1" val="1720"/>
      <inputCells r="E13" undone="1" val="2135"/>
      <inputCells r="E12" undone="1" val="1495"/>
      <inputCells r="E11" undone="1" val="1765"/>
      <inputCells r="E10" undone="1" val="1495"/>
      <inputCells r="E9" undone="1" val="1570"/>
      <inputCells r="E8" undone="1" val="1300"/>
      <inputCells r="E7" undone="1" val="1080"/>
      <inputCells r="E6" undone="1" val="1080"/>
      <inputCells r="E5" undone="1" val="1080"/>
      <inputCells r="E4" undone="1" val="1080"/>
      <inputCells r="E3" undone="1" val="1180"/>
    </scenario>
    <scenario name="Fifth Child Scenario" locked="1" count="13" user="Jenni Jamieson" comment="Created by Jenni Jamieson on 16/04/2016">
      <inputCells r="F15" undone="1" val="1970"/>
      <inputCells r="F14" undone="1" val="1720"/>
      <inputCells r="F13" undone="1" val="2135"/>
      <inputCells r="F12" undone="1" val="1495"/>
      <inputCells r="F11" undone="1" val="1765"/>
      <inputCells r="F10" undone="1" val="1495"/>
      <inputCells r="F9" undone="1" val="1570"/>
      <inputCells r="F8" undone="1" val="1300"/>
      <inputCells r="F7" undone="1" val="1080"/>
      <inputCells r="F6" undone="1" val="1080"/>
      <inputCells r="F5" undone="1" val="1080"/>
      <inputCells r="F4" undone="1" val="1080"/>
      <inputCells r="F3" undone="1" val="1180"/>
    </scenario>
  </scenario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ImageCreateDate xmlns="987892D0-E9D3-41D6-93FA-20023798F799" xsi:nil="true"/>
    <PublishingStartDate xmlns="http://schemas.microsoft.com/sharepoint/v3" xsi:nil="true"/>
    <wic_System_Copyright xmlns="http://schemas.microsoft.com/sharepoint/v3/fields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mage" ma:contentTypeID="0x0101009148F5A04DDD49CBA7127AADA5FB792B00AADE34325A8B49CDA8BB4DB53328F21400A1A3F096E76AC141AC8D30EBE17848BC" ma:contentTypeVersion="11" ma:contentTypeDescription="Upload an image." ma:contentTypeScope="" ma:versionID="1a1e8f48e30d7cf8ae99f80b89ad2858">
  <xsd:schema xmlns:xsd="http://www.w3.org/2001/XMLSchema" xmlns:xs="http://www.w3.org/2001/XMLSchema" xmlns:p="http://schemas.microsoft.com/office/2006/metadata/properties" xmlns:ns1="http://schemas.microsoft.com/sharepoint/v3" xmlns:ns2="987892D0-E9D3-41D6-93FA-20023798F799" xmlns:ns3="http://schemas.microsoft.com/sharepoint/v3/fields" targetNamespace="http://schemas.microsoft.com/office/2006/metadata/properties" ma:root="true" ma:fieldsID="4c17e2f10962714bf3a342912700ca50" ns1:_="" ns2:_="" ns3:_="">
    <xsd:import namespace="http://schemas.microsoft.com/sharepoint/v3"/>
    <xsd:import namespace="987892D0-E9D3-41D6-93FA-20023798F799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FileRef" minOccurs="0"/>
                <xsd:element ref="ns1:File_x0020_Type" minOccurs="0"/>
                <xsd:element ref="ns1:HTML_x0020_File_x0020_Type" minOccurs="0"/>
                <xsd:element ref="ns1:FSObjType" minOccurs="0"/>
                <xsd:element ref="ns2:ThumbnailExists" minOccurs="0"/>
                <xsd:element ref="ns2:PreviewExists" minOccurs="0"/>
                <xsd:element ref="ns2:ImageWidth" minOccurs="0"/>
                <xsd:element ref="ns2:ImageHeight" minOccurs="0"/>
                <xsd:element ref="ns2:ImageCreateDate" minOccurs="0"/>
                <xsd:element ref="ns3:wic_System_Copyright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FileRef" ma:index="8" nillable="true" ma:displayName="URL Path" ma:hidden="true" ma:list="Docs" ma:internalName="FileRef" ma:readOnly="true" ma:showField="FullUrl">
      <xsd:simpleType>
        <xsd:restriction base="dms:Lookup"/>
      </xsd:simpleType>
    </xsd:element>
    <xsd:element name="File_x0020_Type" ma:index="9" nillable="true" ma:displayName="File Type" ma:hidden="true" ma:internalName="File_x0020_Type" ma:readOnly="true">
      <xsd:simpleType>
        <xsd:restriction base="dms:Text"/>
      </xsd:simpleType>
    </xsd:element>
    <xsd:element name="HTML_x0020_File_x0020_Type" ma:index="10" nillable="true" ma:displayName="HTML File Type" ma:hidden="true" ma:internalName="HTML_x0020_File_x0020_Type" ma:readOnly="true">
      <xsd:simpleType>
        <xsd:restriction base="dms:Text"/>
      </xsd:simpleType>
    </xsd:element>
    <xsd:element name="FSObjType" ma:index="11" nillable="true" ma:displayName="Item Type" ma:hidden="true" ma:list="Docs" ma:internalName="FSObjType" ma:readOnly="true" ma:showField="FSType">
      <xsd:simpleType>
        <xsd:restriction base="dms:Lookup"/>
      </xsd:simpleType>
    </xsd:element>
    <xsd:element name="PublishingStartDate" ma:index="27" nillable="true" ma:displayName="Scheduling Start Date" ma:description="" ma:hidden="true" ma:internalName="PublishingStartDate" ma:readOnly="false">
      <xsd:simpleType>
        <xsd:restriction base="dms:Unknown"/>
      </xsd:simpleType>
    </xsd:element>
    <xsd:element name="PublishingExpirationDate" ma:index="28" nillable="true" ma:displayName="Scheduling End Date" ma:description="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7892D0-E9D3-41D6-93FA-20023798F799" elementFormDefault="qualified">
    <xsd:import namespace="http://schemas.microsoft.com/office/2006/documentManagement/types"/>
    <xsd:import namespace="http://schemas.microsoft.com/office/infopath/2007/PartnerControls"/>
    <xsd:element name="ThumbnailExists" ma:index="18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19" nillable="true" ma:displayName="Preview Exists" ma:default="FALSE" ma:hidden="true" ma:internalName="PreviewExists" ma:readOnly="true">
      <xsd:simpleType>
        <xsd:restriction base="dms:Boolean"/>
      </xsd:simpleType>
    </xsd:element>
    <xsd:element name="ImageWidth" ma:index="20" nillable="true" ma:displayName="Width" ma:internalName="ImageWidth" ma:readOnly="true">
      <xsd:simpleType>
        <xsd:restriction base="dms:Unknown"/>
      </xsd:simpleType>
    </xsd:element>
    <xsd:element name="ImageHeight" ma:index="22" nillable="true" ma:displayName="Height" ma:internalName="ImageHeight" ma:readOnly="true">
      <xsd:simpleType>
        <xsd:restriction base="dms:Unknown"/>
      </xsd:simpleType>
    </xsd:element>
    <xsd:element name="ImageCreateDate" ma:index="25" nillable="true" ma:displayName="Date Picture Taken" ma:format="DateTime" ma:hidden="true" ma:internalName="ImageCreate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wic_System_Copyright" ma:index="26" nillable="true" ma:displayName="Copyright" ma:internalName="wic_System_Copyright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4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 ma:index="23" ma:displayName="Comments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C7082A-3702-4BC0-BA91-856EF79E01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9BBC21C-2955-46AD-A6DB-46127A5C16D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9cc6e44e-f2c7-418a-b6ca-eba76f6fabc0"/>
    <ds:schemaRef ds:uri="e91b8c48-cd3d-4e88-a3fb-65a3f1e3730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031FE49-314B-4623-B139-1D19555883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Calculate Fees</vt:lpstr>
      <vt:lpstr>Direct Debit Form - Bank Acc</vt:lpstr>
      <vt:lpstr>Direct Debit Form - Credit Card</vt:lpstr>
      <vt:lpstr>2020 Fees</vt:lpstr>
      <vt:lpstr>'Calculate Fees'!Print_Area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Laura Fynn</dc:creator>
  <cp:keywords/>
  <dc:description/>
  <cp:lastModifiedBy>Laura Fynn</cp:lastModifiedBy>
  <cp:lastPrinted>2019-11-08T02:05:45Z</cp:lastPrinted>
  <dcterms:created xsi:type="dcterms:W3CDTF">2016-04-16T05:38:51Z</dcterms:created>
  <dcterms:modified xsi:type="dcterms:W3CDTF">2019-11-19T03:00:48Z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0x0101009148F5A04DDD49CBA7127AADA5FB792B00AADE34325A8B49CDA8BB4DB53328F21400A1A3F096E76AC141AC8D30EBE17848BC</vt:lpwstr>
  </property>
  <property fmtid="{D5CDD505-2E9C-101B-9397-08002B2CF9AE}" pid="3" name="$Resources:core,Signoff_Status;">
    <vt:lpwstr/>
  </property>
  <property fmtid="{D5CDD505-2E9C-101B-9397-08002B2CF9AE}" pid="5" name="VideoSetEmbedCode">
    <vt:lpwstr/>
  </property>
  <property fmtid="{D5CDD505-2E9C-101B-9397-08002B2CF9AE}" pid="6" name="Order">
    <vt:r8>3700</vt:r8>
  </property>
  <property fmtid="{D5CDD505-2E9C-101B-9397-08002B2CF9AE}" pid="7" name="AlternateThumbnailUrl">
    <vt:lpwstr/>
  </property>
  <property fmtid="{D5CDD505-2E9C-101B-9397-08002B2CF9AE}" pid="9" name="PeopleInMedia">
    <vt:lpwstr/>
  </property>
  <property fmtid="{D5CDD505-2E9C-101B-9397-08002B2CF9AE}" pid="10" name="VideoSetOwner">
    <vt:lpwstr/>
  </property>
  <property fmtid="{D5CDD505-2E9C-101B-9397-08002B2CF9AE}" pid="11" name="_SourceUrl">
    <vt:lpwstr/>
  </property>
  <property fmtid="{D5CDD505-2E9C-101B-9397-08002B2CF9AE}" pid="12" name="_SharedFileIndex">
    <vt:lpwstr/>
  </property>
  <property fmtid="{D5CDD505-2E9C-101B-9397-08002B2CF9AE}" pid="15" name="VideoSetDescription">
    <vt:lpwstr/>
  </property>
  <property fmtid="{D5CDD505-2E9C-101B-9397-08002B2CF9AE}" pid="16" name="VideoSetUserOverrideEncoding">
    <vt:lpwstr/>
  </property>
  <property fmtid="{D5CDD505-2E9C-101B-9397-08002B2CF9AE}" pid="17" name="VideoSetShowDownloadLink">
    <vt:bool>false</vt:bool>
  </property>
  <property fmtid="{D5CDD505-2E9C-101B-9397-08002B2CF9AE}" pid="18" name="VideoSetShowEmbedLink">
    <vt:bool>false</vt:bool>
  </property>
  <property fmtid="{D5CDD505-2E9C-101B-9397-08002B2CF9AE}" pid="19" name="VideoSetDefaultEncoding">
    <vt:lpwstr/>
  </property>
  <property fmtid="{D5CDD505-2E9C-101B-9397-08002B2CF9AE}" pid="20" name="NoCrawl">
    <vt:bool>false</vt:bool>
  </property>
  <property fmtid="{D5CDD505-2E9C-101B-9397-08002B2CF9AE}" pid="21" name="VideoSetExternalLink">
    <vt:lpwstr/>
  </property>
  <property fmtid="{D5CDD505-2E9C-101B-9397-08002B2CF9AE}" pid="22" name="VideoSetRenditionsInfo">
    <vt:lpwstr/>
  </property>
  <property fmtid="{D5CDD505-2E9C-101B-9397-08002B2CF9AE}" pid="24" name="vti_imgdate">
    <vt:lpwstr/>
  </property>
  <property fmtid="{D5CDD505-2E9C-101B-9397-08002B2CF9AE}" pid="25" name="VideoRenditionLabel">
    <vt:lpwstr/>
  </property>
</Properties>
</file>